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1  кв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2" i="1" l="1"/>
  <c r="D15" i="1" l="1"/>
  <c r="D13" i="1"/>
  <c r="B38" i="1"/>
  <c r="B22" i="1"/>
  <c r="B23" i="1"/>
  <c r="B24" i="1"/>
  <c r="B25" i="1"/>
  <c r="C25" i="1" s="1"/>
  <c r="B26" i="1"/>
  <c r="B30" i="1"/>
  <c r="B34" i="1"/>
  <c r="B35" i="1"/>
  <c r="B20" i="1"/>
  <c r="B33" i="1"/>
  <c r="B32" i="1"/>
  <c r="B36" i="1"/>
  <c r="C36" i="1" s="1"/>
  <c r="B37" i="1"/>
  <c r="B41" i="1"/>
  <c r="B6" i="1"/>
  <c r="B13" i="1"/>
  <c r="B16" i="1" s="1"/>
  <c r="B12" i="1"/>
  <c r="C33" i="1" l="1"/>
  <c r="C32" i="1"/>
  <c r="C30" i="1"/>
  <c r="C38" i="1"/>
  <c r="C37" i="1"/>
  <c r="C26" i="1"/>
  <c r="C24" i="1"/>
  <c r="D37" i="1"/>
  <c r="D38" i="1" s="1"/>
  <c r="D59" i="1" s="1"/>
  <c r="C34" i="1" l="1"/>
  <c r="D12" i="1" l="1"/>
  <c r="B18" i="1" l="1"/>
  <c r="C18" i="1"/>
  <c r="D18" i="1"/>
  <c r="D60" i="1" s="1"/>
  <c r="D16" i="1"/>
  <c r="C13" i="1"/>
  <c r="C14" i="1"/>
  <c r="C15" i="1"/>
  <c r="B51" i="1"/>
  <c r="B59" i="1" s="1"/>
  <c r="C50" i="1"/>
  <c r="C57" i="1"/>
  <c r="B29" i="1"/>
  <c r="C29" i="1" s="1"/>
  <c r="C28" i="1"/>
  <c r="C35" i="1"/>
  <c r="C12" i="1" l="1"/>
  <c r="C16" i="1" s="1"/>
  <c r="B60" i="1"/>
  <c r="C6" i="1" l="1"/>
  <c r="C20" i="1"/>
  <c r="C59" i="1" s="1"/>
  <c r="C60" i="1" s="1"/>
</calcChain>
</file>

<file path=xl/sharedStrings.xml><?xml version="1.0" encoding="utf-8"?>
<sst xmlns="http://schemas.openxmlformats.org/spreadsheetml/2006/main" count="61" uniqueCount="59">
  <si>
    <t xml:space="preserve">Остаток денежных средств на 01.01.2019г. </t>
  </si>
  <si>
    <t>Наименование показателя</t>
  </si>
  <si>
    <t xml:space="preserve">План на 2019г. </t>
  </si>
  <si>
    <t>Кассовое поступление</t>
  </si>
  <si>
    <t>тыс.тенге</t>
  </si>
  <si>
    <t>в.т.ч.</t>
  </si>
  <si>
    <t xml:space="preserve">по кассе </t>
  </si>
  <si>
    <t xml:space="preserve">Доходы </t>
  </si>
  <si>
    <t>Средства ФСМС</t>
  </si>
  <si>
    <t>Платные услуги</t>
  </si>
  <si>
    <t>Итого доходов</t>
  </si>
  <si>
    <t>Всего поступление</t>
  </si>
  <si>
    <t xml:space="preserve">Расходы </t>
  </si>
  <si>
    <t xml:space="preserve">Расходы по оплату труда </t>
  </si>
  <si>
    <t xml:space="preserve">ОСМС  </t>
  </si>
  <si>
    <t xml:space="preserve">Приобретение продуктов питание </t>
  </si>
  <si>
    <t>Приобретение медикаментов  и прочих средств медицинского назначения</t>
  </si>
  <si>
    <t>Приобретние прочих запасов</t>
  </si>
  <si>
    <t>Оплата коммунальных услуг</t>
  </si>
  <si>
    <t>Оплата услуги связи</t>
  </si>
  <si>
    <t>Оплата транспортных услуг</t>
  </si>
  <si>
    <t>Оплата прочих услуг и работ</t>
  </si>
  <si>
    <t>Возврат гарантийных взносов</t>
  </si>
  <si>
    <t>в.т.ч. Дифф.оплата</t>
  </si>
  <si>
    <t>кан.товары</t>
  </si>
  <si>
    <t>хоз.товары</t>
  </si>
  <si>
    <t>Электроэнергия</t>
  </si>
  <si>
    <t>теплосеть</t>
  </si>
  <si>
    <t xml:space="preserve">холодная вода и канализация </t>
  </si>
  <si>
    <t>Итого расходов</t>
  </si>
  <si>
    <t xml:space="preserve">Остаток денежных средств на 31.03.2019г. </t>
  </si>
  <si>
    <t>ОТЧЕТ О ДОХОДАХ И РАСХОДАХ ЗА 1 КВАРТАЛ 2019г.</t>
  </si>
  <si>
    <t>План на 1кв.2019г.</t>
  </si>
  <si>
    <t>Кассовые расходы</t>
  </si>
  <si>
    <t>ГКП на ПХВ "Городская клиническая больница №7" УОЗ г.Алматы</t>
  </si>
  <si>
    <t>Склад вакцин</t>
  </si>
  <si>
    <t xml:space="preserve">Приобретение основных средств </t>
  </si>
  <si>
    <t>Обслуживание и ремонт основных средств</t>
  </si>
  <si>
    <t>Лизинг</t>
  </si>
  <si>
    <t>Прочее выбытие</t>
  </si>
  <si>
    <t>кпн</t>
  </si>
  <si>
    <t>имущ</t>
  </si>
  <si>
    <t>зем</t>
  </si>
  <si>
    <t>трансп</t>
  </si>
  <si>
    <t>страх трансп</t>
  </si>
  <si>
    <t>страх сотруд</t>
  </si>
  <si>
    <t>аудит</t>
  </si>
  <si>
    <t>текущий ремонт</t>
  </si>
  <si>
    <t>обуч</t>
  </si>
  <si>
    <t>банк усл</t>
  </si>
  <si>
    <t>охрана</t>
  </si>
  <si>
    <t>обслуж сайтов</t>
  </si>
  <si>
    <t>вывоз тбо</t>
  </si>
  <si>
    <t>утилизация</t>
  </si>
  <si>
    <t>Командировочные расходы</t>
  </si>
  <si>
    <t>в т.ч.</t>
  </si>
  <si>
    <t>Прочие поступления (Гарантийные взносы)</t>
  </si>
  <si>
    <t>Соц.налог и соц.отчисления</t>
  </si>
  <si>
    <t>Прочие доходы (взмещение ком. услуг и т.д.)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</si>
</sst>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2" fillId="0" borderId="0" xfId="0" applyFont="1"/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3" fillId="2" borderId="1" xfId="0" applyFont="1" applyFill="1" applyBorder="1" applyAlignment="1">
      <alignment horizontal="right"/>
    </xf>
    <xf numFmtId="164" fontId="1" fillId="0" borderId="0" xfId="1" applyNumberFormat="1" applyFont="1"/>
    <xf numFmtId="164" fontId="2" fillId="0" borderId="1" xfId="1" applyNumberFormat="1" applyFont="1" applyBorder="1"/>
    <xf numFmtId="164" fontId="1" fillId="0" borderId="1" xfId="1" applyNumberFormat="1" applyFont="1" applyBorder="1"/>
    <xf numFmtId="164" fontId="3" fillId="0" borderId="1" xfId="1" applyNumberFormat="1" applyFont="1" applyBorder="1"/>
    <xf numFmtId="164" fontId="3" fillId="0" borderId="1" xfId="1" applyNumberFormat="1" applyFont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left" vertical="top"/>
    </xf>
    <xf numFmtId="164" fontId="1" fillId="2" borderId="1" xfId="1" applyNumberFormat="1" applyFont="1" applyFill="1" applyBorder="1"/>
    <xf numFmtId="164" fontId="1" fillId="0" borderId="1" xfId="1" applyNumberFormat="1" applyFont="1" applyBorder="1" applyAlignment="1">
      <alignment horizontal="right"/>
    </xf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/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workbookViewId="0">
      <selection activeCell="E3" sqref="E3"/>
    </sheetView>
  </sheetViews>
  <sheetFormatPr defaultRowHeight="15" x14ac:dyDescent="0.25"/>
  <cols>
    <col min="1" max="1" width="44.42578125" style="1" customWidth="1"/>
    <col min="2" max="2" width="16.5703125" style="12" customWidth="1"/>
    <col min="3" max="3" width="17.28515625" style="12" customWidth="1"/>
    <col min="4" max="4" width="16.85546875" style="12" customWidth="1"/>
    <col min="5" max="5" width="12" style="1" customWidth="1"/>
    <col min="6" max="6" width="12.42578125" style="1" customWidth="1"/>
    <col min="7" max="7" width="12.7109375" style="1" customWidth="1"/>
    <col min="8" max="16384" width="9.140625" style="1"/>
  </cols>
  <sheetData>
    <row r="1" spans="1:4" x14ac:dyDescent="0.25">
      <c r="A1" s="22" t="s">
        <v>31</v>
      </c>
      <c r="B1" s="22"/>
      <c r="C1" s="22"/>
      <c r="D1" s="22"/>
    </row>
    <row r="2" spans="1:4" x14ac:dyDescent="0.25">
      <c r="A2" s="22" t="s">
        <v>34</v>
      </c>
      <c r="B2" s="22"/>
      <c r="C2" s="22"/>
      <c r="D2" s="22"/>
    </row>
    <row r="4" spans="1:4" x14ac:dyDescent="0.25">
      <c r="D4" s="31" t="s">
        <v>4</v>
      </c>
    </row>
    <row r="5" spans="1:4" ht="28.5" x14ac:dyDescent="0.25">
      <c r="A5" s="23" t="s">
        <v>1</v>
      </c>
      <c r="B5" s="25" t="s">
        <v>2</v>
      </c>
      <c r="C5" s="24" t="s">
        <v>32</v>
      </c>
      <c r="D5" s="24" t="s">
        <v>3</v>
      </c>
    </row>
    <row r="6" spans="1:4" ht="15" customHeight="1" x14ac:dyDescent="0.25">
      <c r="A6" s="2" t="s">
        <v>0</v>
      </c>
      <c r="B6" s="13">
        <f>46236.36+1086.85</f>
        <v>47323.21</v>
      </c>
      <c r="C6" s="13">
        <f>B6</f>
        <v>47323.21</v>
      </c>
      <c r="D6" s="13">
        <v>20230.5</v>
      </c>
    </row>
    <row r="7" spans="1:4" hidden="1" x14ac:dyDescent="0.25">
      <c r="A7" s="3" t="s">
        <v>5</v>
      </c>
      <c r="B7" s="14"/>
      <c r="C7" s="14"/>
      <c r="D7" s="14"/>
    </row>
    <row r="8" spans="1:4" hidden="1" x14ac:dyDescent="0.25">
      <c r="A8" s="4"/>
      <c r="B8" s="14"/>
      <c r="C8" s="14"/>
      <c r="D8" s="14"/>
    </row>
    <row r="9" spans="1:4" hidden="1" x14ac:dyDescent="0.25">
      <c r="A9" s="4"/>
      <c r="B9" s="14"/>
      <c r="C9" s="14"/>
      <c r="D9" s="14"/>
    </row>
    <row r="10" spans="1:4" hidden="1" x14ac:dyDescent="0.25">
      <c r="A10" s="4" t="s">
        <v>6</v>
      </c>
      <c r="B10" s="14"/>
      <c r="C10" s="14"/>
      <c r="D10" s="14"/>
    </row>
    <row r="11" spans="1:4" x14ac:dyDescent="0.25">
      <c r="A11" s="2" t="s">
        <v>7</v>
      </c>
      <c r="B11" s="14"/>
      <c r="C11" s="14"/>
      <c r="D11" s="14"/>
    </row>
    <row r="12" spans="1:4" x14ac:dyDescent="0.25">
      <c r="A12" s="3" t="s">
        <v>8</v>
      </c>
      <c r="B12" s="14">
        <f>6429000+49742.7+341496.2</f>
        <v>6820238.9000000004</v>
      </c>
      <c r="C12" s="14">
        <f>B12/4</f>
        <v>1705059.7250000001</v>
      </c>
      <c r="D12" s="14">
        <f>2044834.1+84501.6</f>
        <v>2129335.7000000002</v>
      </c>
    </row>
    <row r="13" spans="1:4" x14ac:dyDescent="0.25">
      <c r="A13" s="3" t="s">
        <v>9</v>
      </c>
      <c r="B13" s="14">
        <f>610000+22000</f>
        <v>632000</v>
      </c>
      <c r="C13" s="14">
        <f t="shared" ref="C13:C15" si="0">B13/4</f>
        <v>158000</v>
      </c>
      <c r="D13" s="14">
        <f>156451.01</f>
        <v>156451.01</v>
      </c>
    </row>
    <row r="14" spans="1:4" x14ac:dyDescent="0.25">
      <c r="A14" s="3" t="s">
        <v>35</v>
      </c>
      <c r="B14" s="14">
        <v>15000</v>
      </c>
      <c r="C14" s="14">
        <f t="shared" si="0"/>
        <v>3750</v>
      </c>
      <c r="D14" s="14"/>
    </row>
    <row r="15" spans="1:4" x14ac:dyDescent="0.25">
      <c r="A15" s="3" t="s">
        <v>58</v>
      </c>
      <c r="B15" s="14">
        <v>30000</v>
      </c>
      <c r="C15" s="14">
        <f t="shared" si="0"/>
        <v>7500</v>
      </c>
      <c r="D15" s="14">
        <f>1176.94+144.36</f>
        <v>1321.3000000000002</v>
      </c>
    </row>
    <row r="16" spans="1:4" x14ac:dyDescent="0.25">
      <c r="A16" s="2" t="s">
        <v>10</v>
      </c>
      <c r="B16" s="13">
        <f>SUM(B12:B15)</f>
        <v>7497238.9000000004</v>
      </c>
      <c r="C16" s="13">
        <f>SUM(C12:C15)</f>
        <v>1874309.7250000001</v>
      </c>
      <c r="D16" s="13">
        <f>SUM(D12:D15)</f>
        <v>2287108.0099999998</v>
      </c>
    </row>
    <row r="17" spans="1:4" x14ac:dyDescent="0.25">
      <c r="A17" s="3" t="s">
        <v>56</v>
      </c>
      <c r="B17" s="14"/>
      <c r="C17" s="14"/>
      <c r="D17" s="14">
        <v>31439.7</v>
      </c>
    </row>
    <row r="18" spans="1:4" x14ac:dyDescent="0.25">
      <c r="A18" s="2" t="s">
        <v>11</v>
      </c>
      <c r="B18" s="13">
        <f>B17</f>
        <v>0</v>
      </c>
      <c r="C18" s="13">
        <f>C17</f>
        <v>0</v>
      </c>
      <c r="D18" s="13">
        <f>D17</f>
        <v>31439.7</v>
      </c>
    </row>
    <row r="19" spans="1:4" ht="29.25" customHeight="1" x14ac:dyDescent="0.25">
      <c r="A19" s="30" t="s">
        <v>12</v>
      </c>
      <c r="B19" s="26"/>
      <c r="C19" s="13"/>
      <c r="D19" s="24" t="s">
        <v>33</v>
      </c>
    </row>
    <row r="20" spans="1:4" x14ac:dyDescent="0.25">
      <c r="A20" s="3" t="s">
        <v>13</v>
      </c>
      <c r="B20" s="19">
        <f>1824932.5+235535.5+146560+194092.2+23724.8+19430.6</f>
        <v>2444275.6</v>
      </c>
      <c r="C20" s="14">
        <f>B20/4</f>
        <v>611068.9</v>
      </c>
      <c r="D20" s="14">
        <v>399332.9</v>
      </c>
    </row>
    <row r="21" spans="1:4" x14ac:dyDescent="0.25">
      <c r="A21" s="6" t="s">
        <v>23</v>
      </c>
      <c r="B21" s="27"/>
      <c r="C21" s="14"/>
      <c r="D21" s="15">
        <v>39767</v>
      </c>
    </row>
    <row r="22" spans="1:4" x14ac:dyDescent="0.25">
      <c r="A22" s="3" t="s">
        <v>57</v>
      </c>
      <c r="B22" s="19">
        <f>128422+83956+20824.4</f>
        <v>233202.4</v>
      </c>
      <c r="C22" s="14">
        <v>40094.5</v>
      </c>
      <c r="D22" s="14">
        <f>19732.6+14653.3+2949.5</f>
        <v>37335.399999999994</v>
      </c>
    </row>
    <row r="23" spans="1:4" x14ac:dyDescent="0.25">
      <c r="A23" s="3" t="s">
        <v>14</v>
      </c>
      <c r="B23" s="19">
        <f>33105+3558.7</f>
        <v>36663.699999999997</v>
      </c>
      <c r="C23" s="14">
        <v>3276.5</v>
      </c>
      <c r="D23" s="14">
        <v>2847.1</v>
      </c>
    </row>
    <row r="24" spans="1:4" ht="15" customHeight="1" x14ac:dyDescent="0.25">
      <c r="A24" s="3" t="s">
        <v>15</v>
      </c>
      <c r="B24" s="19">
        <f>183989.5+3054.9</f>
        <v>187044.4</v>
      </c>
      <c r="C24" s="14">
        <f>B24/4-4000</f>
        <v>42761.1</v>
      </c>
      <c r="D24" s="14">
        <v>41499.300000000003</v>
      </c>
    </row>
    <row r="25" spans="1:4" ht="30" customHeight="1" x14ac:dyDescent="0.25">
      <c r="A25" s="5" t="s">
        <v>16</v>
      </c>
      <c r="B25" s="19">
        <f>3254726+26357</f>
        <v>3281083</v>
      </c>
      <c r="C25" s="14">
        <f>B25/4-500000+55000</f>
        <v>375270.75</v>
      </c>
      <c r="D25" s="14">
        <f>424324.5-51850.9</f>
        <v>372473.59999999998</v>
      </c>
    </row>
    <row r="26" spans="1:4" x14ac:dyDescent="0.25">
      <c r="A26" s="3" t="s">
        <v>17</v>
      </c>
      <c r="B26" s="19">
        <f>123188.6+42283.1-26357-3054.9</f>
        <v>136059.80000000002</v>
      </c>
      <c r="C26" s="14">
        <f>B26/4-10000</f>
        <v>24014.950000000004</v>
      </c>
      <c r="D26" s="14">
        <v>19746.400000000001</v>
      </c>
    </row>
    <row r="27" spans="1:4" hidden="1" x14ac:dyDescent="0.25">
      <c r="A27" s="7" t="s">
        <v>5</v>
      </c>
      <c r="B27" s="28"/>
      <c r="C27" s="14"/>
      <c r="D27" s="16"/>
    </row>
    <row r="28" spans="1:4" hidden="1" x14ac:dyDescent="0.25">
      <c r="A28" s="7" t="s">
        <v>24</v>
      </c>
      <c r="B28" s="28">
        <v>18360.2</v>
      </c>
      <c r="C28" s="14">
        <f t="shared" ref="C28:C57" si="1">B28/4</f>
        <v>4590.05</v>
      </c>
      <c r="D28" s="17"/>
    </row>
    <row r="29" spans="1:4" hidden="1" x14ac:dyDescent="0.25">
      <c r="A29" s="7" t="s">
        <v>25</v>
      </c>
      <c r="B29" s="28">
        <f>123188.6-B28</f>
        <v>104828.40000000001</v>
      </c>
      <c r="C29" s="14">
        <f t="shared" si="1"/>
        <v>26207.100000000002</v>
      </c>
      <c r="D29" s="17"/>
    </row>
    <row r="30" spans="1:4" x14ac:dyDescent="0.25">
      <c r="A30" s="3" t="s">
        <v>18</v>
      </c>
      <c r="B30" s="19">
        <f>108967+21924+5882.4+139.3</f>
        <v>136912.69999999998</v>
      </c>
      <c r="C30" s="14">
        <f>B30/4+6000</f>
        <v>40228.174999999996</v>
      </c>
      <c r="D30" s="14">
        <v>38474.800000000003</v>
      </c>
    </row>
    <row r="31" spans="1:4" x14ac:dyDescent="0.25">
      <c r="A31" s="6" t="s">
        <v>5</v>
      </c>
      <c r="B31" s="27"/>
      <c r="C31" s="14"/>
      <c r="D31" s="15"/>
    </row>
    <row r="32" spans="1:4" x14ac:dyDescent="0.25">
      <c r="A32" s="6" t="s">
        <v>26</v>
      </c>
      <c r="B32" s="27">
        <f>62241.5+2235.01</f>
        <v>64476.51</v>
      </c>
      <c r="C32" s="15">
        <f>B32/4-1600</f>
        <v>14519.127500000001</v>
      </c>
      <c r="D32" s="18">
        <v>13846</v>
      </c>
    </row>
    <row r="33" spans="1:4" x14ac:dyDescent="0.25">
      <c r="A33" s="6" t="s">
        <v>27</v>
      </c>
      <c r="B33" s="27">
        <f>28641.4+13136.1+4947.7+3647.42</f>
        <v>50372.619999999995</v>
      </c>
      <c r="C33" s="15">
        <f>B33/4+8000</f>
        <v>20593.154999999999</v>
      </c>
      <c r="D33" s="18">
        <v>19441.8</v>
      </c>
    </row>
    <row r="34" spans="1:4" x14ac:dyDescent="0.25">
      <c r="A34" s="6" t="s">
        <v>28</v>
      </c>
      <c r="B34" s="27">
        <f>14681.6+7242.7+139.3</f>
        <v>22063.599999999999</v>
      </c>
      <c r="C34" s="15">
        <f>C30-C32-C33</f>
        <v>5115.8924999999945</v>
      </c>
      <c r="D34" s="18">
        <v>5187</v>
      </c>
    </row>
    <row r="35" spans="1:4" x14ac:dyDescent="0.25">
      <c r="A35" s="3" t="s">
        <v>19</v>
      </c>
      <c r="B35" s="19">
        <f>5990+4676.6</f>
        <v>10666.6</v>
      </c>
      <c r="C35" s="14">
        <f t="shared" si="1"/>
        <v>2666.65</v>
      </c>
      <c r="D35" s="14">
        <v>1573.2</v>
      </c>
    </row>
    <row r="36" spans="1:4" x14ac:dyDescent="0.25">
      <c r="A36" s="3" t="s">
        <v>20</v>
      </c>
      <c r="B36" s="19">
        <f>4853+12000</f>
        <v>16853</v>
      </c>
      <c r="C36" s="14">
        <f>B36/4</f>
        <v>4213.25</v>
      </c>
      <c r="D36" s="14">
        <v>3029.5</v>
      </c>
    </row>
    <row r="37" spans="1:4" x14ac:dyDescent="0.25">
      <c r="A37" s="3" t="s">
        <v>37</v>
      </c>
      <c r="B37" s="19">
        <f>357938.5+1156.2</f>
        <v>359094.7</v>
      </c>
      <c r="C37" s="14">
        <f>B37/4-55000</f>
        <v>34773.675000000003</v>
      </c>
      <c r="D37" s="14">
        <f>30396.7+157.6</f>
        <v>30554.3</v>
      </c>
    </row>
    <row r="38" spans="1:4" ht="14.25" customHeight="1" x14ac:dyDescent="0.25">
      <c r="A38" s="3" t="s">
        <v>21</v>
      </c>
      <c r="B38" s="19">
        <f>460+5971+856+8000+6612+536+8000+14000+20468+139500+34760.1+1933.6+0.05</f>
        <v>241096.75</v>
      </c>
      <c r="C38" s="14">
        <f>B38/4+2000</f>
        <v>62274.1875</v>
      </c>
      <c r="D38" s="14">
        <f>82581.4-D37-2849.4</f>
        <v>49177.69999999999</v>
      </c>
    </row>
    <row r="39" spans="1:4" ht="14.25" hidden="1" customHeight="1" x14ac:dyDescent="0.25">
      <c r="A39" s="6" t="s">
        <v>55</v>
      </c>
      <c r="B39" s="19"/>
      <c r="C39" s="14"/>
      <c r="D39" s="14"/>
    </row>
    <row r="40" spans="1:4" s="10" customFormat="1" ht="14.25" hidden="1" customHeight="1" x14ac:dyDescent="0.25">
      <c r="A40" s="11" t="s">
        <v>44</v>
      </c>
      <c r="B40" s="19">
        <v>460</v>
      </c>
      <c r="C40" s="19"/>
      <c r="D40" s="19"/>
    </row>
    <row r="41" spans="1:4" s="10" customFormat="1" ht="14.25" hidden="1" customHeight="1" x14ac:dyDescent="0.25">
      <c r="A41" s="11" t="s">
        <v>45</v>
      </c>
      <c r="B41" s="19">
        <f>5971+1933.62</f>
        <v>7904.62</v>
      </c>
      <c r="C41" s="19"/>
      <c r="D41" s="19"/>
    </row>
    <row r="42" spans="1:4" s="10" customFormat="1" ht="14.25" hidden="1" customHeight="1" x14ac:dyDescent="0.25">
      <c r="A42" s="11" t="s">
        <v>46</v>
      </c>
      <c r="B42" s="19">
        <v>856</v>
      </c>
      <c r="C42" s="19"/>
      <c r="D42" s="19"/>
    </row>
    <row r="43" spans="1:4" s="10" customFormat="1" ht="14.25" hidden="1" customHeight="1" x14ac:dyDescent="0.25">
      <c r="A43" s="11" t="s">
        <v>48</v>
      </c>
      <c r="B43" s="19">
        <v>8000</v>
      </c>
      <c r="C43" s="19"/>
      <c r="D43" s="19"/>
    </row>
    <row r="44" spans="1:4" s="10" customFormat="1" ht="14.25" hidden="1" customHeight="1" x14ac:dyDescent="0.25">
      <c r="A44" s="11" t="s">
        <v>49</v>
      </c>
      <c r="B44" s="19">
        <v>6612</v>
      </c>
      <c r="C44" s="19"/>
      <c r="D44" s="19"/>
    </row>
    <row r="45" spans="1:4" s="10" customFormat="1" ht="14.25" hidden="1" customHeight="1" x14ac:dyDescent="0.25">
      <c r="A45" s="11" t="s">
        <v>50</v>
      </c>
      <c r="B45" s="19">
        <v>536</v>
      </c>
      <c r="C45" s="19"/>
      <c r="D45" s="19"/>
    </row>
    <row r="46" spans="1:4" s="10" customFormat="1" ht="14.25" hidden="1" customHeight="1" x14ac:dyDescent="0.25">
      <c r="A46" s="11" t="s">
        <v>51</v>
      </c>
      <c r="B46" s="19">
        <v>8000</v>
      </c>
      <c r="C46" s="19"/>
      <c r="D46" s="19"/>
    </row>
    <row r="47" spans="1:4" s="10" customFormat="1" ht="14.25" hidden="1" customHeight="1" x14ac:dyDescent="0.25">
      <c r="A47" s="11" t="s">
        <v>52</v>
      </c>
      <c r="B47" s="19">
        <v>14000</v>
      </c>
      <c r="C47" s="19"/>
      <c r="D47" s="19"/>
    </row>
    <row r="48" spans="1:4" s="10" customFormat="1" ht="14.25" hidden="1" customHeight="1" x14ac:dyDescent="0.25">
      <c r="A48" s="11" t="s">
        <v>53</v>
      </c>
      <c r="B48" s="19">
        <v>20468</v>
      </c>
      <c r="C48" s="19"/>
      <c r="D48" s="19"/>
    </row>
    <row r="49" spans="1:4" s="10" customFormat="1" ht="14.25" hidden="1" customHeight="1" x14ac:dyDescent="0.25">
      <c r="A49" s="11" t="s">
        <v>47</v>
      </c>
      <c r="B49" s="19">
        <v>139500</v>
      </c>
      <c r="C49" s="19"/>
      <c r="D49" s="19"/>
    </row>
    <row r="50" spans="1:4" x14ac:dyDescent="0.25">
      <c r="A50" s="3" t="s">
        <v>54</v>
      </c>
      <c r="B50" s="19">
        <v>7600</v>
      </c>
      <c r="C50" s="14">
        <f t="shared" si="1"/>
        <v>1900</v>
      </c>
      <c r="D50" s="14"/>
    </row>
    <row r="51" spans="1:4" ht="14.25" customHeight="1" x14ac:dyDescent="0.25">
      <c r="A51" s="3" t="s">
        <v>39</v>
      </c>
      <c r="B51" s="19">
        <f>300+194+2352+4460</f>
        <v>7306</v>
      </c>
      <c r="C51" s="14">
        <v>1000</v>
      </c>
      <c r="D51" s="14">
        <v>828.1</v>
      </c>
    </row>
    <row r="52" spans="1:4" hidden="1" x14ac:dyDescent="0.25">
      <c r="A52" s="4" t="s">
        <v>40</v>
      </c>
      <c r="B52" s="19">
        <v>4460</v>
      </c>
      <c r="C52" s="14"/>
      <c r="D52" s="14"/>
    </row>
    <row r="53" spans="1:4" hidden="1" x14ac:dyDescent="0.25">
      <c r="A53" s="4" t="s">
        <v>43</v>
      </c>
      <c r="B53" s="19">
        <v>194</v>
      </c>
      <c r="C53" s="14"/>
      <c r="D53" s="14"/>
    </row>
    <row r="54" spans="1:4" hidden="1" x14ac:dyDescent="0.25">
      <c r="A54" s="4" t="s">
        <v>42</v>
      </c>
      <c r="B54" s="19">
        <v>300</v>
      </c>
      <c r="C54" s="14"/>
      <c r="D54" s="14"/>
    </row>
    <row r="55" spans="1:4" hidden="1" x14ac:dyDescent="0.25">
      <c r="A55" s="4" t="s">
        <v>41</v>
      </c>
      <c r="B55" s="19">
        <v>2352</v>
      </c>
      <c r="C55" s="14"/>
      <c r="D55" s="14"/>
    </row>
    <row r="56" spans="1:4" ht="14.25" customHeight="1" x14ac:dyDescent="0.25">
      <c r="A56" s="9" t="s">
        <v>36</v>
      </c>
      <c r="B56" s="29">
        <v>418050</v>
      </c>
      <c r="C56" s="14">
        <v>35512.5</v>
      </c>
      <c r="D56" s="20">
        <v>34114.5</v>
      </c>
    </row>
    <row r="57" spans="1:4" x14ac:dyDescent="0.25">
      <c r="A57" s="3" t="s">
        <v>38</v>
      </c>
      <c r="B57" s="19">
        <v>7660</v>
      </c>
      <c r="C57" s="14">
        <f t="shared" si="1"/>
        <v>1915</v>
      </c>
      <c r="D57" s="14">
        <v>1936</v>
      </c>
    </row>
    <row r="58" spans="1:4" ht="15.75" customHeight="1" x14ac:dyDescent="0.25">
      <c r="A58" s="3" t="s">
        <v>22</v>
      </c>
      <c r="B58" s="14"/>
      <c r="C58" s="14"/>
      <c r="D58" s="14">
        <v>10312.799999999999</v>
      </c>
    </row>
    <row r="59" spans="1:4" x14ac:dyDescent="0.25">
      <c r="A59" s="2" t="s">
        <v>29</v>
      </c>
      <c r="B59" s="13">
        <f>B20++B22+B23+B24+B25+B30+B35+B36+B38+B51+B56+B37+B57+B58+B26+B50</f>
        <v>7523568.6499999994</v>
      </c>
      <c r="C59" s="13">
        <f>C20++C22+C23+C24+C25+C30+C35+C36+C38+C51+C56+C37+C57+C58+C26+C50</f>
        <v>1280970.1375</v>
      </c>
      <c r="D59" s="13">
        <f>D20++D22+D23+D24+D25+D30+D35+D36+D38+D51+D56+D37+D57+D58+D26+D50</f>
        <v>1043235.6000000001</v>
      </c>
    </row>
    <row r="60" spans="1:4" x14ac:dyDescent="0.25">
      <c r="A60" s="2" t="s">
        <v>30</v>
      </c>
      <c r="B60" s="13">
        <f>B6+B16+B18-B59</f>
        <v>20993.460000000894</v>
      </c>
      <c r="C60" s="13">
        <f t="shared" ref="C60" si="2">C6+C16+C18-C59</f>
        <v>640662.7975000001</v>
      </c>
      <c r="D60" s="13">
        <f>D6+D16+D18-D59</f>
        <v>1295542.6099999999</v>
      </c>
    </row>
    <row r="63" spans="1:4" x14ac:dyDescent="0.25">
      <c r="A63" s="8"/>
      <c r="B63" s="21"/>
      <c r="C63" s="21"/>
      <c r="D63" s="21"/>
    </row>
    <row r="64" spans="1:4" x14ac:dyDescent="0.25">
      <c r="A64" s="8"/>
      <c r="B64" s="21"/>
      <c r="C64" s="21"/>
      <c r="D64" s="21"/>
    </row>
    <row r="65" spans="1:4" x14ac:dyDescent="0.25">
      <c r="A65" s="8"/>
      <c r="B65" s="21"/>
      <c r="C65" s="21"/>
      <c r="D65" s="21"/>
    </row>
    <row r="66" spans="1:4" x14ac:dyDescent="0.25">
      <c r="A66" s="8"/>
      <c r="B66" s="21"/>
      <c r="C66" s="21"/>
      <c r="D66" s="21"/>
    </row>
    <row r="67" spans="1:4" x14ac:dyDescent="0.25">
      <c r="A67" s="8"/>
      <c r="B67" s="21"/>
      <c r="C67" s="21"/>
      <c r="D67" s="21"/>
    </row>
  </sheetData>
  <mergeCells count="2">
    <mergeCell ref="A1:D1"/>
    <mergeCell ref="A2:D2"/>
  </mergeCells>
  <pageMargins left="0.39370078740157483" right="0.39370078740157483" top="0.74803149606299213" bottom="0.74803149606299213" header="0.31496062992125984" footer="0.31496062992125984"/>
  <pageSetup paperSize="9" scale="9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 кв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2019-04-12T07:29:34Z</dcterms:modified>
</cp:coreProperties>
</file>